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tems" sheetId="1" r:id="rId5"/>
    <sheet state="visible" name="Categories" sheetId="2" r:id="rId6"/>
    <sheet state="visible" name="Suppliers" sheetId="3" r:id="rId7"/>
    <sheet state="visible" name="StockIn" sheetId="4" r:id="rId8"/>
    <sheet state="visible" name="StockOut" sheetId="5" r:id="rId9"/>
    <sheet state="visible" name="AdjustmentLog" sheetId="6" r:id="rId10"/>
    <sheet state="visible" name="StockBalance" sheetId="7" r:id="rId11"/>
    <sheet state="visible" name="LowStockAlert" sheetId="8" r:id="rId12"/>
    <sheet state="visible" name="Dashboard" sheetId="9" r:id="rId13"/>
  </sheets>
  <definedNames/>
  <calcPr/>
</workbook>
</file>

<file path=xl/sharedStrings.xml><?xml version="1.0" encoding="utf-8"?>
<sst xmlns="http://schemas.openxmlformats.org/spreadsheetml/2006/main" count="365" uniqueCount="133">
  <si>
    <t>Mã hàng</t>
  </si>
  <si>
    <t>Tên hàng</t>
  </si>
  <si>
    <t>Nhóm hàng</t>
  </si>
  <si>
    <t>Đơn vị tính</t>
  </si>
  <si>
    <t>Tồn tối thiểu</t>
  </si>
  <si>
    <t>Trạng thái</t>
  </si>
  <si>
    <t>H1</t>
  </si>
  <si>
    <t>Giấy A4</t>
  </si>
  <si>
    <t>Văn phòng phẩm</t>
  </si>
  <si>
    <t>Tờ</t>
  </si>
  <si>
    <t>Đang dùng</t>
  </si>
  <si>
    <t>H2</t>
  </si>
  <si>
    <t>Viết bi</t>
  </si>
  <si>
    <t>Cái</t>
  </si>
  <si>
    <t>H3</t>
  </si>
  <si>
    <t>Áo công ty</t>
  </si>
  <si>
    <t>Thời Trang</t>
  </si>
  <si>
    <t>H4</t>
  </si>
  <si>
    <t>Khẩu trang</t>
  </si>
  <si>
    <t>Thiết bị</t>
  </si>
  <si>
    <t>Hộp</t>
  </si>
  <si>
    <t>H5</t>
  </si>
  <si>
    <t>Bàn phím máy tính</t>
  </si>
  <si>
    <t>Mã Nhóm</t>
  </si>
  <si>
    <t>Tên Nhóm Hàng</t>
  </si>
  <si>
    <t>B1</t>
  </si>
  <si>
    <t>B2</t>
  </si>
  <si>
    <t>B3</t>
  </si>
  <si>
    <t>Mã nhà cung cấp</t>
  </si>
  <si>
    <t>Tên Nhà Cung Cấp</t>
  </si>
  <si>
    <t>Số điện thoại</t>
  </si>
  <si>
    <t>HT1</t>
  </si>
  <si>
    <t>Công Ty Hoàng Tân Vĩ Dạ</t>
  </si>
  <si>
    <t>HP2</t>
  </si>
  <si>
    <t>Công Ty Hữu Phong A Lưới</t>
  </si>
  <si>
    <t>Dấu thời gian</t>
  </si>
  <si>
    <t>Mã phiếu nhập</t>
  </si>
  <si>
    <t>Số lượng</t>
  </si>
  <si>
    <t>Nhà cung cấp</t>
  </si>
  <si>
    <t>Người giao</t>
  </si>
  <si>
    <t>Người nhận</t>
  </si>
  <si>
    <t>A1</t>
  </si>
  <si>
    <t xml:space="preserve">Lê Tin </t>
  </si>
  <si>
    <t>Yến Thi</t>
  </si>
  <si>
    <t>A2</t>
  </si>
  <si>
    <t>Lê Tin</t>
  </si>
  <si>
    <t>A3</t>
  </si>
  <si>
    <t>A4</t>
  </si>
  <si>
    <t>Trần Bê</t>
  </si>
  <si>
    <t>Dương Kiên</t>
  </si>
  <si>
    <t>A5</t>
  </si>
  <si>
    <t xml:space="preserve">Trần Bê </t>
  </si>
  <si>
    <t>Hoàng Tân</t>
  </si>
  <si>
    <t>Phan Nhân</t>
  </si>
  <si>
    <t>Hoàng Tin</t>
  </si>
  <si>
    <t>Hữu Kiên</t>
  </si>
  <si>
    <t>Yến thi</t>
  </si>
  <si>
    <t>Hữu phong</t>
  </si>
  <si>
    <t>Nhân</t>
  </si>
  <si>
    <t>Thi</t>
  </si>
  <si>
    <t>Hữu Phong</t>
  </si>
  <si>
    <t>Tiến</t>
  </si>
  <si>
    <t>Kiệt</t>
  </si>
  <si>
    <t>Đạt</t>
  </si>
  <si>
    <t>Hoàng Anh</t>
  </si>
  <si>
    <t>Vũ</t>
  </si>
  <si>
    <t>Mã Phiếu Xuất</t>
  </si>
  <si>
    <t xml:space="preserve">Mã Hàng </t>
  </si>
  <si>
    <t>Số lượng xuất</t>
  </si>
  <si>
    <t>Người nhận hàng</t>
  </si>
  <si>
    <t>Lý do xuất</t>
  </si>
  <si>
    <t>Người xuất</t>
  </si>
  <si>
    <t>A01</t>
  </si>
  <si>
    <t>Lê Nhân</t>
  </si>
  <si>
    <t>Tiêu dùng</t>
  </si>
  <si>
    <t>A02</t>
  </si>
  <si>
    <t>A03</t>
  </si>
  <si>
    <t>Phát cho nhân viên</t>
  </si>
  <si>
    <t>A04</t>
  </si>
  <si>
    <t>Trần Dũng</t>
  </si>
  <si>
    <t>A05</t>
  </si>
  <si>
    <t>Hết giấy</t>
  </si>
  <si>
    <t>Có thêm nhân lực</t>
  </si>
  <si>
    <t>Dương Tân</t>
  </si>
  <si>
    <t>Phan Phong</t>
  </si>
  <si>
    <t>Tiêu Dùng</t>
  </si>
  <si>
    <t>Thành Kiên</t>
  </si>
  <si>
    <t>Hết Viết</t>
  </si>
  <si>
    <t>Phan Do</t>
  </si>
  <si>
    <t>tieu dung</t>
  </si>
  <si>
    <t>Minh Vũ</t>
  </si>
  <si>
    <t>Duy Tân</t>
  </si>
  <si>
    <t>tiêu dùng</t>
  </si>
  <si>
    <t>Nhân Lê</t>
  </si>
  <si>
    <t>Thành Nhân</t>
  </si>
  <si>
    <t xml:space="preserve">Tiêu dùng </t>
  </si>
  <si>
    <t>Khánh Hưng</t>
  </si>
  <si>
    <t>Minh Anh</t>
  </si>
  <si>
    <t>nhân viên</t>
  </si>
  <si>
    <t>Tân Hoàng</t>
  </si>
  <si>
    <t>Văn Phước</t>
  </si>
  <si>
    <t>Thanh Mai</t>
  </si>
  <si>
    <t>Kiên magic</t>
  </si>
  <si>
    <t>giấy A4</t>
  </si>
  <si>
    <t>Thi Phan</t>
  </si>
  <si>
    <t>Hiếu</t>
  </si>
  <si>
    <t>Anh Dũng</t>
  </si>
  <si>
    <t>Mã Hàng</t>
  </si>
  <si>
    <t>Loại điều chỉnh</t>
  </si>
  <si>
    <t>Số lượng lệch</t>
  </si>
  <si>
    <t>Lý do</t>
  </si>
  <si>
    <t>Giảm</t>
  </si>
  <si>
    <t>Bị kẹp</t>
  </si>
  <si>
    <t>Tăng</t>
  </si>
  <si>
    <t>Đếm nhầm</t>
  </si>
  <si>
    <t>Áo lỗi</t>
  </si>
  <si>
    <t>Hư dây đeo</t>
  </si>
  <si>
    <t>Bàn phím hỏng</t>
  </si>
  <si>
    <t>Giấy kẹp và lỗi</t>
  </si>
  <si>
    <t xml:space="preserve">Hư </t>
  </si>
  <si>
    <t>Lỗi mực</t>
  </si>
  <si>
    <t>Áo rách</t>
  </si>
  <si>
    <t>Lỗi dây đeo</t>
  </si>
  <si>
    <t>Hư hộp</t>
  </si>
  <si>
    <t>Kẹp giấy</t>
  </si>
  <si>
    <t>Đếm Nhầm</t>
  </si>
  <si>
    <t>Áo lỗi size</t>
  </si>
  <si>
    <t>Lỗi đầu bút</t>
  </si>
  <si>
    <t xml:space="preserve">áo </t>
  </si>
  <si>
    <t>bị lỗi dây đeo</t>
  </si>
  <si>
    <t>bàn phím</t>
  </si>
  <si>
    <t>Tổng số mặt hàng đang quản lý</t>
  </si>
  <si>
    <t>Số mặt hàng đang báo động hết hàng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</si>
</sst>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3">
    <font>
      <sz val="10.0"/>
      <color rgb="FF000000"/>
      <name val="Arial"/>
      <scheme val="minor"/>
    </font>
    <font>
      <color theme="1"/>
      <name val="&quot;Google Sans Text&quot;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C4C7C5"/>
      </left>
      <right style="thin">
        <color rgb="FFC4C7C5"/>
      </right>
      <top style="thin">
        <color rgb="FFC4C7C5"/>
      </top>
      <bottom style="thin">
        <color rgb="FFC4C7C5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horizontal="left" readingOrder="0" shrinkToFit="0" vertical="center" wrapText="0"/>
    </xf>
    <xf borderId="0" fillId="0" fontId="2" numFmtId="164" xfId="0" applyAlignment="1" applyFont="1" applyNumberFormat="1">
      <alignment readingOrder="0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2" numFmtId="164" xfId="0" applyAlignment="1" applyFont="1" applyNumberFormat="1">
      <alignment readingOrder="0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2" numFmtId="0" xfId="0" applyFont="1"/>
    <xf borderId="2" fillId="0" fontId="2" numFmtId="0" xfId="0" applyAlignment="1" applyBorder="1" applyFont="1">
      <alignment readingOrder="0"/>
    </xf>
    <xf borderId="2" fillId="0" fontId="2" numFmtId="0" xfId="0" applyBorder="1" applyFont="1"/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3">
    <tableStyle count="4" pivot="0" name="StockIn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StockOut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AdjustmentLog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strRef>
              <c:f>Dashboard!$B$6</c:f>
            </c:strRef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Dashboard!$A$7:$A$16</c:f>
            </c:strRef>
          </c:cat>
          <c:val>
            <c:numRef>
              <c:f>Dashboard!$B$7:$B$16</c:f>
              <c:numCache/>
            </c:numRef>
          </c:val>
        </c:ser>
        <c:axId val="120925985"/>
        <c:axId val="839741150"/>
      </c:barChart>
      <c:catAx>
        <c:axId val="12092598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39741150"/>
      </c:catAx>
      <c:valAx>
        <c:axId val="83974115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0925985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247650</xdr:colOff>
      <xdr:row>4</xdr:row>
      <xdr:rowOff>152400</xdr:rowOff>
    </xdr:from>
    <xdr:ext cx="3886200" cy="2400300"/>
    <xdr:graphicFrame>
      <xdr:nvGraphicFramePr>
        <xdr:cNvPr id="1" name="Chart 1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G21" displayName="Form_Responses" name="Form_Responses" id="1">
  <tableColumns count="7">
    <tableColumn name="Dấu thời gian" id="1"/>
    <tableColumn name="Mã phiếu nhập" id="2"/>
    <tableColumn name="Mã hàng" id="3"/>
    <tableColumn name="Số lượng" id="4"/>
    <tableColumn name="Nhà cung cấp" id="5"/>
    <tableColumn name="Người giao" id="6"/>
    <tableColumn name="Người nhận" id="7"/>
  </tableColumns>
  <tableStyleInfo name="StockIn-style" showColumnStripes="0" showFirstColumn="1" showLastColumn="1" showRowStripes="1"/>
</table>
</file>

<file path=xl/tables/table2.xml><?xml version="1.0" encoding="utf-8"?>
<table xmlns="http://schemas.openxmlformats.org/spreadsheetml/2006/main" ref="A1:G27" displayName="Form_Responses2" name="Form_Responses2" id="2">
  <tableColumns count="7">
    <tableColumn name="Dấu thời gian" id="1"/>
    <tableColumn name="Mã Phiếu Xuất" id="2"/>
    <tableColumn name="Mã Hàng " id="3"/>
    <tableColumn name="Số lượng xuất" id="4"/>
    <tableColumn name="Người nhận hàng" id="5"/>
    <tableColumn name="Lý do xuất" id="6"/>
    <tableColumn name="Người xuất" id="7"/>
  </tableColumns>
  <tableStyleInfo name="StockOut-style" showColumnStripes="0" showFirstColumn="1" showLastColumn="1" showRowStripes="1"/>
</table>
</file>

<file path=xl/tables/table3.xml><?xml version="1.0" encoding="utf-8"?>
<table xmlns="http://schemas.openxmlformats.org/spreadsheetml/2006/main" ref="A1:E20" displayName="Form_Responses3" name="Form_Responses3" id="3">
  <tableColumns count="5">
    <tableColumn name="Dấu thời gian" id="1"/>
    <tableColumn name="Mã Hàng" id="2"/>
    <tableColumn name="Loại điều chỉnh" id="3"/>
    <tableColumn name="Số lượng lệch" id="4"/>
    <tableColumn name="Lý do" id="5"/>
  </tableColumns>
  <tableStyleInfo name="AdjustmentLog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1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2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3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13"/>
    <col customWidth="1" min="3" max="3" width="15.75"/>
    <col customWidth="1" min="4" max="4" width="15.38"/>
    <col customWidth="1" min="5" max="5" width="16.63"/>
    <col customWidth="1" min="6" max="6" width="14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</v>
      </c>
      <c r="B2" s="1" t="s">
        <v>7</v>
      </c>
      <c r="C2" s="1" t="s">
        <v>8</v>
      </c>
      <c r="D2" s="1" t="s">
        <v>9</v>
      </c>
      <c r="E2" s="1">
        <v>1000.0</v>
      </c>
      <c r="F2" s="1" t="s">
        <v>10</v>
      </c>
    </row>
    <row r="3">
      <c r="A3" s="1" t="s">
        <v>11</v>
      </c>
      <c r="B3" s="1" t="s">
        <v>12</v>
      </c>
      <c r="C3" s="1" t="s">
        <v>8</v>
      </c>
      <c r="D3" s="1" t="s">
        <v>13</v>
      </c>
      <c r="E3" s="1">
        <v>300.0</v>
      </c>
      <c r="F3" s="1" t="s">
        <v>10</v>
      </c>
    </row>
    <row r="4">
      <c r="A4" s="1" t="s">
        <v>14</v>
      </c>
      <c r="B4" s="1" t="s">
        <v>15</v>
      </c>
      <c r="C4" s="1" t="s">
        <v>16</v>
      </c>
      <c r="D4" s="1" t="s">
        <v>13</v>
      </c>
      <c r="E4" s="1">
        <v>200.0</v>
      </c>
      <c r="F4" s="1" t="s">
        <v>10</v>
      </c>
    </row>
    <row r="5">
      <c r="A5" s="1" t="s">
        <v>17</v>
      </c>
      <c r="B5" s="1" t="s">
        <v>18</v>
      </c>
      <c r="C5" s="1" t="s">
        <v>19</v>
      </c>
      <c r="D5" s="1" t="s">
        <v>20</v>
      </c>
      <c r="E5" s="1">
        <v>40.0</v>
      </c>
      <c r="F5" s="1" t="s">
        <v>10</v>
      </c>
    </row>
    <row r="6">
      <c r="A6" s="2" t="s">
        <v>21</v>
      </c>
      <c r="B6" s="2" t="s">
        <v>22</v>
      </c>
      <c r="C6" s="2" t="s">
        <v>19</v>
      </c>
      <c r="D6" s="2" t="s">
        <v>13</v>
      </c>
      <c r="E6" s="2">
        <v>50.0</v>
      </c>
      <c r="F6" s="2" t="s">
        <v>10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75"/>
  </cols>
  <sheetData>
    <row r="1">
      <c r="A1" s="2" t="s">
        <v>23</v>
      </c>
      <c r="B1" s="2" t="s">
        <v>24</v>
      </c>
    </row>
    <row r="2">
      <c r="A2" s="2" t="s">
        <v>25</v>
      </c>
      <c r="B2" s="2" t="s">
        <v>8</v>
      </c>
    </row>
    <row r="3">
      <c r="A3" s="2" t="s">
        <v>26</v>
      </c>
      <c r="B3" s="2" t="s">
        <v>16</v>
      </c>
    </row>
    <row r="4">
      <c r="A4" s="2" t="s">
        <v>27</v>
      </c>
      <c r="B4" s="2" t="s">
        <v>19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75"/>
    <col customWidth="1" min="2" max="2" width="21.75"/>
  </cols>
  <sheetData>
    <row r="1">
      <c r="A1" s="2" t="s">
        <v>28</v>
      </c>
      <c r="B1" s="2" t="s">
        <v>29</v>
      </c>
      <c r="C1" s="2" t="s">
        <v>30</v>
      </c>
    </row>
    <row r="2">
      <c r="A2" s="2" t="s">
        <v>31</v>
      </c>
      <c r="B2" s="2" t="s">
        <v>32</v>
      </c>
      <c r="C2" s="2">
        <v>3.591452E8</v>
      </c>
    </row>
    <row r="3">
      <c r="A3" s="2" t="s">
        <v>33</v>
      </c>
      <c r="B3" s="2" t="s">
        <v>34</v>
      </c>
      <c r="C3" s="2">
        <v>3.58144201E8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16.38"/>
    <col customWidth="1" min="3" max="3" width="12.0"/>
    <col customWidth="1" min="4" max="4" width="12.13"/>
    <col customWidth="1" min="5" max="5" width="22.13"/>
    <col customWidth="1" min="6" max="6" width="13.63"/>
    <col customWidth="1" min="7" max="7" width="14.13"/>
    <col customWidth="1" min="8" max="13" width="18.88"/>
  </cols>
  <sheetData>
    <row r="1" ht="22.5" customHeight="1">
      <c r="A1" s="3" t="s">
        <v>35</v>
      </c>
      <c r="B1" s="4" t="s">
        <v>36</v>
      </c>
      <c r="C1" s="4" t="s">
        <v>0</v>
      </c>
      <c r="D1" s="4" t="s">
        <v>37</v>
      </c>
      <c r="E1" s="4" t="s">
        <v>38</v>
      </c>
      <c r="F1" s="4" t="s">
        <v>39</v>
      </c>
      <c r="G1" s="4" t="s">
        <v>40</v>
      </c>
    </row>
    <row r="2" ht="22.5" customHeight="1">
      <c r="A2" s="5">
        <v>46176.71314108797</v>
      </c>
      <c r="B2" s="6" t="s">
        <v>41</v>
      </c>
      <c r="C2" s="6" t="s">
        <v>6</v>
      </c>
      <c r="D2" s="6">
        <v>7000.0</v>
      </c>
      <c r="E2" s="6" t="s">
        <v>32</v>
      </c>
      <c r="F2" s="6" t="s">
        <v>42</v>
      </c>
      <c r="G2" s="6" t="s">
        <v>43</v>
      </c>
    </row>
    <row r="3" ht="22.5" customHeight="1">
      <c r="A3" s="7">
        <v>46176.7134921875</v>
      </c>
      <c r="B3" s="8" t="s">
        <v>44</v>
      </c>
      <c r="C3" s="8" t="s">
        <v>11</v>
      </c>
      <c r="D3" s="8">
        <v>1000.0</v>
      </c>
      <c r="E3" s="8" t="s">
        <v>32</v>
      </c>
      <c r="F3" s="8" t="s">
        <v>45</v>
      </c>
      <c r="G3" s="8" t="s">
        <v>43</v>
      </c>
    </row>
    <row r="4" ht="22.5" customHeight="1">
      <c r="A4" s="7">
        <v>46176.71381748843</v>
      </c>
      <c r="B4" s="8" t="s">
        <v>46</v>
      </c>
      <c r="C4" s="8" t="s">
        <v>14</v>
      </c>
      <c r="D4" s="8">
        <v>500.0</v>
      </c>
      <c r="E4" s="8" t="s">
        <v>32</v>
      </c>
      <c r="F4" s="8" t="s">
        <v>42</v>
      </c>
      <c r="G4" s="8" t="s">
        <v>43</v>
      </c>
    </row>
    <row r="5" ht="22.5" customHeight="1">
      <c r="A5" s="7">
        <v>46176.71413665509</v>
      </c>
      <c r="B5" s="8" t="s">
        <v>47</v>
      </c>
      <c r="C5" s="8" t="s">
        <v>17</v>
      </c>
      <c r="D5" s="8">
        <v>100.0</v>
      </c>
      <c r="E5" s="8" t="s">
        <v>34</v>
      </c>
      <c r="F5" s="8" t="s">
        <v>48</v>
      </c>
      <c r="G5" s="8" t="s">
        <v>49</v>
      </c>
    </row>
    <row r="6" ht="22.5" customHeight="1">
      <c r="A6" s="7">
        <v>46176.71458555556</v>
      </c>
      <c r="B6" s="8" t="s">
        <v>50</v>
      </c>
      <c r="C6" s="8" t="s">
        <v>21</v>
      </c>
      <c r="D6" s="8">
        <v>100.0</v>
      </c>
      <c r="E6" s="8" t="s">
        <v>34</v>
      </c>
      <c r="F6" s="8" t="s">
        <v>48</v>
      </c>
      <c r="G6" s="8" t="s">
        <v>49</v>
      </c>
    </row>
    <row r="7" ht="22.5" customHeight="1">
      <c r="A7" s="7">
        <v>46177.092944502314</v>
      </c>
      <c r="B7" s="8" t="s">
        <v>50</v>
      </c>
      <c r="C7" s="8" t="s">
        <v>21</v>
      </c>
      <c r="D7" s="8">
        <v>100.0</v>
      </c>
      <c r="E7" s="8" t="s">
        <v>34</v>
      </c>
      <c r="F7" s="8" t="s">
        <v>48</v>
      </c>
      <c r="G7" s="8" t="s">
        <v>49</v>
      </c>
    </row>
    <row r="8" ht="22.5" customHeight="1">
      <c r="A8" s="7">
        <v>46177.09667481481</v>
      </c>
      <c r="B8" s="8" t="s">
        <v>47</v>
      </c>
      <c r="C8" s="8" t="s">
        <v>17</v>
      </c>
      <c r="D8" s="8">
        <v>1500.0</v>
      </c>
      <c r="E8" s="8" t="s">
        <v>34</v>
      </c>
      <c r="F8" s="8" t="s">
        <v>51</v>
      </c>
      <c r="G8" s="8" t="s">
        <v>49</v>
      </c>
    </row>
    <row r="9" ht="22.5" customHeight="1">
      <c r="A9" s="7">
        <v>46177.49340392361</v>
      </c>
      <c r="B9" s="8" t="s">
        <v>41</v>
      </c>
      <c r="C9" s="8" t="s">
        <v>6</v>
      </c>
      <c r="D9" s="8">
        <v>500.0</v>
      </c>
      <c r="E9" s="8" t="s">
        <v>32</v>
      </c>
      <c r="F9" s="8" t="s">
        <v>45</v>
      </c>
      <c r="G9" s="8" t="s">
        <v>43</v>
      </c>
    </row>
    <row r="10" ht="22.5" customHeight="1">
      <c r="A10" s="7">
        <v>46177.808241446764</v>
      </c>
      <c r="B10" s="8" t="s">
        <v>50</v>
      </c>
      <c r="C10" s="8" t="s">
        <v>21</v>
      </c>
      <c r="D10" s="8">
        <v>1890.0</v>
      </c>
      <c r="E10" s="8" t="s">
        <v>34</v>
      </c>
      <c r="F10" s="8" t="s">
        <v>52</v>
      </c>
      <c r="G10" s="8" t="s">
        <v>53</v>
      </c>
    </row>
    <row r="11" ht="22.5" customHeight="1">
      <c r="A11" s="7">
        <v>46177.893012569446</v>
      </c>
      <c r="B11" s="8" t="s">
        <v>44</v>
      </c>
      <c r="C11" s="8" t="s">
        <v>11</v>
      </c>
      <c r="D11" s="8">
        <v>1000.0</v>
      </c>
      <c r="E11" s="8" t="s">
        <v>32</v>
      </c>
      <c r="F11" s="8" t="s">
        <v>52</v>
      </c>
      <c r="G11" s="8" t="s">
        <v>43</v>
      </c>
    </row>
    <row r="12" ht="22.5" customHeight="1">
      <c r="A12" s="7">
        <v>46178.411828993056</v>
      </c>
      <c r="B12" s="8" t="s">
        <v>46</v>
      </c>
      <c r="C12" s="8" t="s">
        <v>14</v>
      </c>
      <c r="D12" s="8">
        <v>1500.0</v>
      </c>
      <c r="E12" s="8" t="s">
        <v>32</v>
      </c>
      <c r="F12" s="8" t="s">
        <v>54</v>
      </c>
      <c r="G12" s="8" t="s">
        <v>55</v>
      </c>
    </row>
    <row r="13" ht="22.5" customHeight="1">
      <c r="A13" s="7">
        <v>46178.76496652778</v>
      </c>
      <c r="B13" s="8" t="s">
        <v>41</v>
      </c>
      <c r="C13" s="8" t="s">
        <v>11</v>
      </c>
      <c r="D13" s="8">
        <v>1.0</v>
      </c>
      <c r="E13" s="8" t="s">
        <v>34</v>
      </c>
      <c r="F13" s="8" t="s">
        <v>56</v>
      </c>
      <c r="G13" s="8" t="s">
        <v>57</v>
      </c>
    </row>
    <row r="14" ht="22.5" customHeight="1">
      <c r="A14" s="7">
        <v>46178.76523012732</v>
      </c>
      <c r="B14" s="8" t="s">
        <v>44</v>
      </c>
      <c r="C14" s="8" t="s">
        <v>14</v>
      </c>
      <c r="D14" s="8">
        <v>2.0</v>
      </c>
      <c r="E14" s="8" t="s">
        <v>32</v>
      </c>
      <c r="F14" s="8" t="s">
        <v>58</v>
      </c>
      <c r="G14" s="8" t="s">
        <v>52</v>
      </c>
    </row>
    <row r="15" ht="22.5" customHeight="1">
      <c r="A15" s="7">
        <v>46178.7657862037</v>
      </c>
      <c r="B15" s="8" t="s">
        <v>46</v>
      </c>
      <c r="C15" s="8" t="s">
        <v>17</v>
      </c>
      <c r="D15" s="8">
        <v>1.0</v>
      </c>
      <c r="E15" s="8" t="s">
        <v>34</v>
      </c>
      <c r="F15" s="8" t="s">
        <v>59</v>
      </c>
      <c r="G15" s="8" t="s">
        <v>60</v>
      </c>
    </row>
    <row r="16" ht="22.5" customHeight="1">
      <c r="A16" s="7">
        <v>46178.7660694213</v>
      </c>
      <c r="B16" s="8" t="s">
        <v>46</v>
      </c>
      <c r="C16" s="8" t="s">
        <v>6</v>
      </c>
      <c r="D16" s="8">
        <v>2.0</v>
      </c>
      <c r="E16" s="8" t="s">
        <v>32</v>
      </c>
      <c r="F16" s="8" t="s">
        <v>61</v>
      </c>
      <c r="G16" s="8" t="s">
        <v>52</v>
      </c>
    </row>
    <row r="17" ht="22.5" customHeight="1">
      <c r="A17" s="7">
        <v>46178.766276608796</v>
      </c>
      <c r="B17" s="8" t="s">
        <v>46</v>
      </c>
      <c r="C17" s="8" t="s">
        <v>17</v>
      </c>
      <c r="D17" s="8">
        <v>3.0</v>
      </c>
      <c r="E17" s="8" t="s">
        <v>34</v>
      </c>
      <c r="F17" s="8" t="s">
        <v>58</v>
      </c>
      <c r="G17" s="8" t="s">
        <v>60</v>
      </c>
    </row>
    <row r="18" ht="22.5" customHeight="1">
      <c r="A18" s="7">
        <v>46178.76658099537</v>
      </c>
      <c r="B18" s="8" t="s">
        <v>46</v>
      </c>
      <c r="C18" s="8" t="s">
        <v>14</v>
      </c>
      <c r="D18" s="8">
        <v>2.0</v>
      </c>
      <c r="E18" s="8" t="s">
        <v>32</v>
      </c>
      <c r="F18" s="8" t="s">
        <v>62</v>
      </c>
      <c r="G18" s="8" t="s">
        <v>52</v>
      </c>
    </row>
    <row r="19" ht="22.5" customHeight="1">
      <c r="A19" s="7">
        <v>46178.766816944444</v>
      </c>
      <c r="B19" s="8" t="s">
        <v>46</v>
      </c>
      <c r="C19" s="8" t="s">
        <v>6</v>
      </c>
      <c r="D19" s="8">
        <v>2.0</v>
      </c>
      <c r="E19" s="8" t="s">
        <v>34</v>
      </c>
      <c r="F19" s="8" t="s">
        <v>63</v>
      </c>
      <c r="G19" s="8" t="s">
        <v>60</v>
      </c>
    </row>
    <row r="20" ht="22.5" customHeight="1">
      <c r="A20" s="7">
        <v>46178.76711811342</v>
      </c>
      <c r="B20" s="8" t="s">
        <v>44</v>
      </c>
      <c r="C20" s="8" t="s">
        <v>6</v>
      </c>
      <c r="D20" s="8">
        <v>5.0</v>
      </c>
      <c r="E20" s="8" t="s">
        <v>32</v>
      </c>
      <c r="F20" s="8" t="s">
        <v>64</v>
      </c>
      <c r="G20" s="8" t="s">
        <v>52</v>
      </c>
    </row>
    <row r="21" ht="22.5" customHeight="1">
      <c r="A21" s="7">
        <v>46178.767935324075</v>
      </c>
      <c r="B21" s="8" t="s">
        <v>44</v>
      </c>
      <c r="C21" s="8" t="s">
        <v>6</v>
      </c>
      <c r="D21" s="8">
        <v>3.0</v>
      </c>
      <c r="E21" s="8" t="s">
        <v>34</v>
      </c>
      <c r="F21" s="8" t="s">
        <v>65</v>
      </c>
      <c r="G21" s="8" t="s">
        <v>60</v>
      </c>
    </row>
  </sheetData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18.88"/>
    <col customWidth="1" min="3" max="3" width="12.63"/>
    <col customWidth="1" min="4" max="4" width="15.75"/>
    <col customWidth="1" min="5" max="13" width="18.88"/>
  </cols>
  <sheetData>
    <row r="1" ht="22.5" customHeight="1">
      <c r="A1" s="3" t="s">
        <v>35</v>
      </c>
      <c r="B1" s="4" t="s">
        <v>66</v>
      </c>
      <c r="C1" s="4" t="s">
        <v>67</v>
      </c>
      <c r="D1" s="4" t="s">
        <v>68</v>
      </c>
      <c r="E1" s="4" t="s">
        <v>69</v>
      </c>
      <c r="F1" s="4" t="s">
        <v>70</v>
      </c>
      <c r="G1" s="4" t="s">
        <v>71</v>
      </c>
    </row>
    <row r="2" ht="22.5" customHeight="1">
      <c r="A2" s="5">
        <v>46176.71604329861</v>
      </c>
      <c r="B2" s="6" t="s">
        <v>72</v>
      </c>
      <c r="C2" s="6" t="s">
        <v>6</v>
      </c>
      <c r="D2" s="6">
        <v>4500.0</v>
      </c>
      <c r="E2" s="6" t="s">
        <v>73</v>
      </c>
      <c r="F2" s="6" t="s">
        <v>74</v>
      </c>
      <c r="G2" s="6" t="s">
        <v>43</v>
      </c>
    </row>
    <row r="3" ht="22.5" customHeight="1">
      <c r="A3" s="7">
        <v>46176.71674938657</v>
      </c>
      <c r="B3" s="8" t="s">
        <v>75</v>
      </c>
      <c r="C3" s="8" t="s">
        <v>11</v>
      </c>
      <c r="D3" s="8">
        <v>400.0</v>
      </c>
      <c r="E3" s="8" t="s">
        <v>73</v>
      </c>
      <c r="F3" s="8" t="s">
        <v>74</v>
      </c>
      <c r="G3" s="8" t="s">
        <v>43</v>
      </c>
    </row>
    <row r="4" ht="22.5" customHeight="1">
      <c r="A4" s="7">
        <v>46176.71724841435</v>
      </c>
      <c r="B4" s="8" t="s">
        <v>76</v>
      </c>
      <c r="C4" s="8" t="s">
        <v>14</v>
      </c>
      <c r="D4" s="8">
        <v>100.0</v>
      </c>
      <c r="E4" s="8" t="s">
        <v>73</v>
      </c>
      <c r="F4" s="8" t="s">
        <v>77</v>
      </c>
      <c r="G4" s="8" t="s">
        <v>43</v>
      </c>
    </row>
    <row r="5" ht="22.5" customHeight="1">
      <c r="A5" s="7">
        <v>46176.71777534722</v>
      </c>
      <c r="B5" s="8" t="s">
        <v>78</v>
      </c>
      <c r="C5" s="8" t="s">
        <v>17</v>
      </c>
      <c r="D5" s="8">
        <v>40.0</v>
      </c>
      <c r="E5" s="8" t="s">
        <v>79</v>
      </c>
      <c r="F5" s="8" t="s">
        <v>74</v>
      </c>
      <c r="G5" s="8" t="s">
        <v>49</v>
      </c>
    </row>
    <row r="6" ht="22.5" customHeight="1">
      <c r="A6" s="7">
        <v>46176.718240277776</v>
      </c>
      <c r="B6" s="8" t="s">
        <v>80</v>
      </c>
      <c r="C6" s="8" t="s">
        <v>21</v>
      </c>
      <c r="D6" s="8">
        <v>35.0</v>
      </c>
      <c r="E6" s="8" t="s">
        <v>79</v>
      </c>
      <c r="F6" s="8" t="s">
        <v>74</v>
      </c>
      <c r="G6" s="8" t="s">
        <v>49</v>
      </c>
    </row>
    <row r="7" ht="22.5" customHeight="1">
      <c r="A7" s="7">
        <v>46177.48881877315</v>
      </c>
      <c r="B7" s="8" t="s">
        <v>72</v>
      </c>
      <c r="C7" s="8" t="s">
        <v>6</v>
      </c>
      <c r="D7" s="8">
        <v>1500.0</v>
      </c>
      <c r="E7" s="8" t="s">
        <v>73</v>
      </c>
      <c r="F7" s="8" t="s">
        <v>81</v>
      </c>
      <c r="G7" s="8" t="s">
        <v>43</v>
      </c>
    </row>
    <row r="8" ht="22.5" customHeight="1">
      <c r="A8" s="7">
        <v>46177.88656615741</v>
      </c>
      <c r="B8" s="8" t="s">
        <v>80</v>
      </c>
      <c r="C8" s="8" t="s">
        <v>21</v>
      </c>
      <c r="D8" s="8">
        <v>300.0</v>
      </c>
      <c r="E8" s="8" t="s">
        <v>79</v>
      </c>
      <c r="F8" s="8" t="s">
        <v>82</v>
      </c>
      <c r="G8" s="8" t="s">
        <v>83</v>
      </c>
    </row>
    <row r="9" ht="22.5" customHeight="1">
      <c r="A9" s="7">
        <v>46177.89130377315</v>
      </c>
      <c r="B9" s="8" t="s">
        <v>78</v>
      </c>
      <c r="C9" s="8" t="s">
        <v>17</v>
      </c>
      <c r="D9" s="8">
        <v>40.0</v>
      </c>
      <c r="E9" s="8" t="s">
        <v>84</v>
      </c>
      <c r="F9" s="8" t="s">
        <v>85</v>
      </c>
      <c r="G9" s="8" t="s">
        <v>49</v>
      </c>
    </row>
    <row r="10" ht="22.5" customHeight="1">
      <c r="A10" s="7">
        <v>46177.892448680555</v>
      </c>
      <c r="B10" s="8" t="s">
        <v>75</v>
      </c>
      <c r="C10" s="8" t="s">
        <v>11</v>
      </c>
      <c r="D10" s="8">
        <v>302.0</v>
      </c>
      <c r="E10" s="8" t="s">
        <v>86</v>
      </c>
      <c r="F10" s="8" t="s">
        <v>87</v>
      </c>
      <c r="G10" s="8" t="s">
        <v>43</v>
      </c>
    </row>
    <row r="11" ht="22.5" customHeight="1">
      <c r="A11" s="7">
        <v>46178.77559273149</v>
      </c>
      <c r="B11" s="8" t="s">
        <v>72</v>
      </c>
      <c r="C11" s="8" t="s">
        <v>11</v>
      </c>
      <c r="D11" s="8">
        <v>200.0</v>
      </c>
      <c r="E11" s="8" t="s">
        <v>88</v>
      </c>
      <c r="F11" s="8" t="s">
        <v>89</v>
      </c>
      <c r="G11" s="8" t="s">
        <v>60</v>
      </c>
    </row>
    <row r="12" ht="22.5" customHeight="1">
      <c r="A12" s="7">
        <v>46178.77566438657</v>
      </c>
      <c r="B12" s="8" t="s">
        <v>72</v>
      </c>
      <c r="C12" s="8" t="s">
        <v>11</v>
      </c>
      <c r="D12" s="8">
        <v>2.0</v>
      </c>
      <c r="E12" s="8" t="s">
        <v>60</v>
      </c>
      <c r="F12" s="8" t="s">
        <v>74</v>
      </c>
      <c r="G12" s="8" t="s">
        <v>43</v>
      </c>
    </row>
    <row r="13" ht="22.5" customHeight="1">
      <c r="A13" s="7">
        <v>46178.776156747685</v>
      </c>
      <c r="B13" s="8" t="s">
        <v>78</v>
      </c>
      <c r="C13" s="8" t="s">
        <v>6</v>
      </c>
      <c r="D13" s="8">
        <v>3.0</v>
      </c>
      <c r="E13" s="8" t="s">
        <v>52</v>
      </c>
      <c r="F13" s="8" t="s">
        <v>74</v>
      </c>
      <c r="G13" s="8" t="s">
        <v>90</v>
      </c>
    </row>
    <row r="14" ht="22.5" customHeight="1">
      <c r="A14" s="7">
        <v>46178.776870092595</v>
      </c>
      <c r="B14" s="8" t="s">
        <v>75</v>
      </c>
      <c r="C14" s="8" t="s">
        <v>11</v>
      </c>
      <c r="D14" s="8">
        <v>100.0</v>
      </c>
      <c r="E14" s="8" t="s">
        <v>91</v>
      </c>
      <c r="F14" s="8" t="s">
        <v>92</v>
      </c>
      <c r="G14" s="8" t="s">
        <v>93</v>
      </c>
    </row>
    <row r="15" ht="22.5" customHeight="1">
      <c r="A15" s="7">
        <v>46178.777056122686</v>
      </c>
      <c r="B15" s="8" t="s">
        <v>75</v>
      </c>
      <c r="C15" s="8" t="s">
        <v>11</v>
      </c>
      <c r="D15" s="8">
        <v>3.0</v>
      </c>
      <c r="E15" s="8" t="s">
        <v>60</v>
      </c>
      <c r="F15" s="8" t="s">
        <v>74</v>
      </c>
      <c r="G15" s="8" t="s">
        <v>94</v>
      </c>
    </row>
    <row r="16" ht="22.5" customHeight="1">
      <c r="A16" s="7">
        <v>46178.777332129626</v>
      </c>
      <c r="B16" s="8" t="s">
        <v>76</v>
      </c>
      <c r="C16" s="8" t="s">
        <v>14</v>
      </c>
      <c r="D16" s="8">
        <v>2.0</v>
      </c>
      <c r="E16" s="8" t="s">
        <v>52</v>
      </c>
      <c r="F16" s="8" t="s">
        <v>95</v>
      </c>
      <c r="G16" s="8" t="s">
        <v>64</v>
      </c>
    </row>
    <row r="17" ht="22.5" customHeight="1">
      <c r="A17" s="7">
        <v>46178.77763841435</v>
      </c>
      <c r="B17" s="8" t="s">
        <v>76</v>
      </c>
      <c r="C17" s="8" t="s">
        <v>11</v>
      </c>
      <c r="D17" s="8">
        <v>4.0</v>
      </c>
      <c r="E17" s="8" t="s">
        <v>52</v>
      </c>
      <c r="F17" s="8" t="s">
        <v>74</v>
      </c>
      <c r="G17" s="8" t="s">
        <v>96</v>
      </c>
    </row>
    <row r="18" ht="22.5" customHeight="1">
      <c r="A18" s="7">
        <v>46178.7780035301</v>
      </c>
      <c r="B18" s="8" t="s">
        <v>76</v>
      </c>
      <c r="C18" s="8" t="s">
        <v>11</v>
      </c>
      <c r="D18" s="8">
        <v>3.0</v>
      </c>
      <c r="E18" s="8" t="s">
        <v>60</v>
      </c>
      <c r="F18" s="8" t="s">
        <v>74</v>
      </c>
      <c r="G18" s="8" t="s">
        <v>97</v>
      </c>
    </row>
    <row r="19" ht="22.5" customHeight="1">
      <c r="A19" s="7">
        <v>46178.778142083334</v>
      </c>
      <c r="B19" s="8" t="s">
        <v>76</v>
      </c>
      <c r="C19" s="8" t="s">
        <v>14</v>
      </c>
      <c r="D19" s="8">
        <v>500.0</v>
      </c>
      <c r="E19" s="8" t="s">
        <v>43</v>
      </c>
      <c r="F19" s="8" t="s">
        <v>98</v>
      </c>
      <c r="G19" s="8" t="s">
        <v>99</v>
      </c>
    </row>
    <row r="20" ht="22.5" customHeight="1">
      <c r="A20" s="7">
        <v>46178.778359814816</v>
      </c>
      <c r="B20" s="8" t="s">
        <v>78</v>
      </c>
      <c r="C20" s="8" t="s">
        <v>11</v>
      </c>
      <c r="D20" s="8">
        <v>3.0</v>
      </c>
      <c r="E20" s="8" t="s">
        <v>60</v>
      </c>
      <c r="F20" s="8" t="s">
        <v>95</v>
      </c>
      <c r="G20" s="8" t="s">
        <v>100</v>
      </c>
    </row>
    <row r="21" ht="22.5" customHeight="1">
      <c r="A21" s="7">
        <v>46178.77861966435</v>
      </c>
      <c r="B21" s="8" t="s">
        <v>75</v>
      </c>
      <c r="C21" s="8" t="s">
        <v>14</v>
      </c>
      <c r="D21" s="8">
        <v>3.0</v>
      </c>
      <c r="E21" s="8" t="s">
        <v>52</v>
      </c>
      <c r="F21" s="8" t="s">
        <v>95</v>
      </c>
      <c r="G21" s="8" t="s">
        <v>56</v>
      </c>
    </row>
    <row r="22" ht="22.5" customHeight="1">
      <c r="A22" s="7">
        <v>46178.77907045139</v>
      </c>
      <c r="B22" s="8" t="s">
        <v>78</v>
      </c>
      <c r="C22" s="8" t="s">
        <v>11</v>
      </c>
      <c r="D22" s="8">
        <v>2.0</v>
      </c>
      <c r="E22" s="8" t="s">
        <v>52</v>
      </c>
      <c r="F22" s="8" t="s">
        <v>74</v>
      </c>
      <c r="G22" s="8" t="s">
        <v>101</v>
      </c>
    </row>
    <row r="23" ht="22.5" customHeight="1">
      <c r="A23" s="7">
        <v>46178.77922431713</v>
      </c>
      <c r="B23" s="8" t="s">
        <v>76</v>
      </c>
      <c r="C23" s="8" t="s">
        <v>14</v>
      </c>
      <c r="D23" s="8">
        <v>300.0</v>
      </c>
      <c r="E23" s="8" t="s">
        <v>102</v>
      </c>
      <c r="F23" s="8" t="s">
        <v>103</v>
      </c>
      <c r="G23" s="8" t="s">
        <v>104</v>
      </c>
    </row>
    <row r="24" ht="22.5" customHeight="1">
      <c r="A24" s="7">
        <v>46178.77947991899</v>
      </c>
      <c r="B24" s="8" t="s">
        <v>76</v>
      </c>
      <c r="C24" s="8" t="s">
        <v>11</v>
      </c>
      <c r="D24" s="8">
        <v>5.0</v>
      </c>
      <c r="E24" s="8" t="s">
        <v>60</v>
      </c>
      <c r="F24" s="8" t="s">
        <v>74</v>
      </c>
      <c r="G24" s="8" t="s">
        <v>105</v>
      </c>
    </row>
    <row r="25" ht="22.5" customHeight="1">
      <c r="A25" s="7">
        <v>46178.77975954861</v>
      </c>
      <c r="B25" s="8" t="s">
        <v>76</v>
      </c>
      <c r="C25" s="8" t="s">
        <v>11</v>
      </c>
      <c r="D25" s="8">
        <v>4.0</v>
      </c>
      <c r="E25" s="8" t="s">
        <v>60</v>
      </c>
      <c r="F25" s="8" t="s">
        <v>95</v>
      </c>
      <c r="G25" s="8" t="s">
        <v>94</v>
      </c>
    </row>
    <row r="26" ht="22.5" customHeight="1">
      <c r="A26" s="7">
        <v>46178.77996878472</v>
      </c>
      <c r="B26" s="8" t="s">
        <v>75</v>
      </c>
      <c r="C26" s="8" t="s">
        <v>11</v>
      </c>
      <c r="D26" s="8">
        <v>5.0</v>
      </c>
      <c r="E26" s="8" t="s">
        <v>52</v>
      </c>
      <c r="F26" s="8" t="s">
        <v>74</v>
      </c>
      <c r="G26" s="8" t="s">
        <v>106</v>
      </c>
    </row>
    <row r="27" ht="22.5" customHeight="1">
      <c r="A27" s="7">
        <v>46178.780214502316</v>
      </c>
      <c r="B27" s="8" t="s">
        <v>76</v>
      </c>
      <c r="C27" s="8" t="s">
        <v>11</v>
      </c>
      <c r="D27" s="8">
        <v>5.0</v>
      </c>
      <c r="E27" s="8" t="s">
        <v>60</v>
      </c>
      <c r="F27" s="8" t="s">
        <v>95</v>
      </c>
      <c r="G27" s="8" t="s">
        <v>106</v>
      </c>
    </row>
  </sheetData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1" width="18.88"/>
  </cols>
  <sheetData>
    <row r="1" ht="22.5" customHeight="1">
      <c r="A1" s="3" t="s">
        <v>35</v>
      </c>
      <c r="B1" s="4" t="s">
        <v>107</v>
      </c>
      <c r="C1" s="4" t="s">
        <v>108</v>
      </c>
      <c r="D1" s="4" t="s">
        <v>109</v>
      </c>
      <c r="E1" s="4" t="s">
        <v>110</v>
      </c>
    </row>
    <row r="2" ht="22.5" customHeight="1">
      <c r="A2" s="5">
        <v>46176.71846607639</v>
      </c>
      <c r="B2" s="6" t="s">
        <v>6</v>
      </c>
      <c r="C2" s="6" t="s">
        <v>111</v>
      </c>
      <c r="D2" s="6">
        <v>-16.0</v>
      </c>
      <c r="E2" s="6" t="s">
        <v>112</v>
      </c>
    </row>
    <row r="3" ht="22.5" customHeight="1">
      <c r="A3" s="7">
        <v>46176.718708113425</v>
      </c>
      <c r="B3" s="8" t="s">
        <v>11</v>
      </c>
      <c r="C3" s="8" t="s">
        <v>113</v>
      </c>
      <c r="D3" s="8">
        <v>1.0</v>
      </c>
      <c r="E3" s="8" t="s">
        <v>114</v>
      </c>
    </row>
    <row r="4" ht="22.5" customHeight="1">
      <c r="A4" s="7">
        <v>46176.71899828703</v>
      </c>
      <c r="B4" s="8" t="s">
        <v>14</v>
      </c>
      <c r="C4" s="8" t="s">
        <v>111</v>
      </c>
      <c r="D4" s="8">
        <v>-5.0</v>
      </c>
      <c r="E4" s="8" t="s">
        <v>115</v>
      </c>
    </row>
    <row r="5" ht="22.5" customHeight="1">
      <c r="A5" s="7">
        <v>46176.71965300926</v>
      </c>
      <c r="B5" s="8" t="s">
        <v>17</v>
      </c>
      <c r="C5" s="8" t="s">
        <v>111</v>
      </c>
      <c r="D5" s="8">
        <v>-2.0</v>
      </c>
      <c r="E5" s="8" t="s">
        <v>116</v>
      </c>
    </row>
    <row r="6" ht="22.5" customHeight="1">
      <c r="A6" s="7">
        <v>46176.72000606482</v>
      </c>
      <c r="B6" s="8" t="s">
        <v>21</v>
      </c>
      <c r="C6" s="8" t="s">
        <v>111</v>
      </c>
      <c r="D6" s="8">
        <v>-1.0</v>
      </c>
      <c r="E6" s="8" t="s">
        <v>117</v>
      </c>
    </row>
    <row r="7" ht="22.5" customHeight="1">
      <c r="A7" s="7">
        <v>46178.412917696754</v>
      </c>
      <c r="B7" s="8" t="s">
        <v>6</v>
      </c>
      <c r="C7" s="8" t="s">
        <v>111</v>
      </c>
      <c r="D7" s="8">
        <v>-10.0</v>
      </c>
      <c r="E7" s="8" t="s">
        <v>118</v>
      </c>
    </row>
    <row r="8" ht="22.5" customHeight="1">
      <c r="A8" s="7">
        <v>46178.777561145835</v>
      </c>
      <c r="B8" s="8" t="s">
        <v>21</v>
      </c>
      <c r="C8" s="8" t="s">
        <v>111</v>
      </c>
      <c r="D8" s="8">
        <v>4.0</v>
      </c>
      <c r="E8" s="8" t="s">
        <v>119</v>
      </c>
    </row>
    <row r="9" ht="22.5" customHeight="1">
      <c r="A9" s="7">
        <v>46178.77779493056</v>
      </c>
      <c r="B9" s="8" t="s">
        <v>11</v>
      </c>
      <c r="C9" s="8" t="s">
        <v>111</v>
      </c>
      <c r="D9" s="8">
        <v>-4.0</v>
      </c>
      <c r="E9" s="8" t="s">
        <v>120</v>
      </c>
    </row>
    <row r="10" ht="22.5" customHeight="1">
      <c r="A10" s="7">
        <v>46178.77807453704</v>
      </c>
      <c r="B10" s="8" t="s">
        <v>14</v>
      </c>
      <c r="C10" s="8" t="s">
        <v>111</v>
      </c>
      <c r="D10" s="8">
        <v>-1.0</v>
      </c>
      <c r="E10" s="8" t="s">
        <v>121</v>
      </c>
    </row>
    <row r="11" ht="22.5" customHeight="1">
      <c r="A11" s="7">
        <v>46178.77832611111</v>
      </c>
      <c r="B11" s="8" t="s">
        <v>17</v>
      </c>
      <c r="C11" s="8" t="s">
        <v>111</v>
      </c>
      <c r="D11" s="8">
        <v>-3.0</v>
      </c>
      <c r="E11" s="8" t="s">
        <v>122</v>
      </c>
    </row>
    <row r="12" ht="22.5" customHeight="1">
      <c r="A12" s="7">
        <v>46178.778589988426</v>
      </c>
      <c r="B12" s="8" t="s">
        <v>17</v>
      </c>
      <c r="C12" s="8" t="s">
        <v>111</v>
      </c>
      <c r="D12" s="8">
        <v>-1.0</v>
      </c>
      <c r="E12" s="8" t="s">
        <v>123</v>
      </c>
    </row>
    <row r="13" ht="22.5" customHeight="1">
      <c r="A13" s="7">
        <v>46178.77935087963</v>
      </c>
      <c r="B13" s="8" t="s">
        <v>6</v>
      </c>
      <c r="C13" s="8" t="s">
        <v>111</v>
      </c>
      <c r="D13" s="8">
        <v>-19.0</v>
      </c>
      <c r="E13" s="8" t="s">
        <v>124</v>
      </c>
    </row>
    <row r="14" ht="22.5" customHeight="1">
      <c r="A14" s="7">
        <v>46178.77961622685</v>
      </c>
      <c r="B14" s="8" t="s">
        <v>11</v>
      </c>
      <c r="C14" s="8" t="s">
        <v>113</v>
      </c>
      <c r="D14" s="8">
        <v>2.0</v>
      </c>
      <c r="E14" s="8" t="s">
        <v>114</v>
      </c>
    </row>
    <row r="15" ht="22.5" customHeight="1">
      <c r="A15" s="7">
        <v>46178.78109880787</v>
      </c>
      <c r="B15" s="8" t="s">
        <v>6</v>
      </c>
      <c r="C15" s="8" t="s">
        <v>113</v>
      </c>
      <c r="D15" s="8">
        <v>3.0</v>
      </c>
      <c r="E15" s="8" t="s">
        <v>125</v>
      </c>
    </row>
    <row r="16" ht="22.5" customHeight="1">
      <c r="A16" s="7">
        <v>46178.78119116898</v>
      </c>
      <c r="B16" s="8" t="s">
        <v>14</v>
      </c>
      <c r="C16" s="8" t="s">
        <v>113</v>
      </c>
      <c r="D16" s="8">
        <v>3.0</v>
      </c>
      <c r="E16" s="8" t="s">
        <v>126</v>
      </c>
    </row>
    <row r="17" ht="22.5" customHeight="1">
      <c r="A17" s="7">
        <v>46178.78190398148</v>
      </c>
      <c r="B17" s="8" t="s">
        <v>11</v>
      </c>
      <c r="C17" s="8" t="s">
        <v>111</v>
      </c>
      <c r="D17" s="8">
        <v>-10.0</v>
      </c>
      <c r="E17" s="8" t="s">
        <v>127</v>
      </c>
    </row>
    <row r="18" ht="22.5" customHeight="1">
      <c r="A18" s="7">
        <v>46178.78228424769</v>
      </c>
      <c r="B18" s="8" t="s">
        <v>14</v>
      </c>
      <c r="C18" s="8" t="s">
        <v>113</v>
      </c>
      <c r="D18" s="8">
        <v>20.0</v>
      </c>
      <c r="E18" s="8" t="s">
        <v>128</v>
      </c>
    </row>
    <row r="19" ht="22.5" customHeight="1">
      <c r="A19" s="7">
        <v>46178.78259224537</v>
      </c>
      <c r="B19" s="8" t="s">
        <v>17</v>
      </c>
      <c r="C19" s="8" t="s">
        <v>111</v>
      </c>
      <c r="D19" s="8">
        <v>-5.0</v>
      </c>
      <c r="E19" s="8" t="s">
        <v>129</v>
      </c>
    </row>
    <row r="20" ht="22.5" customHeight="1">
      <c r="A20" s="7">
        <v>46178.78327954861</v>
      </c>
      <c r="B20" s="8" t="s">
        <v>21</v>
      </c>
      <c r="C20" s="8" t="s">
        <v>113</v>
      </c>
      <c r="D20" s="8">
        <v>2.0</v>
      </c>
      <c r="E20" s="8" t="s">
        <v>130</v>
      </c>
    </row>
  </sheetData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0"/>
    <col customWidth="1" min="6" max="6" width="13.5"/>
    <col customWidth="1" min="8" max="8" width="14.0"/>
  </cols>
  <sheetData>
    <row r="1">
      <c r="A1" s="9" t="str">
        <f>IFERROR(__xludf.DUMMYFUNCTION("{""Mã hàng""; UNIQUE(FILTER(Items!A2:A1000, Items!A2:A1000&lt;&gt;""""))}"),"Mã hàng")</f>
        <v>Mã hàng</v>
      </c>
      <c r="B1" s="9" t="str">
        <f t="array" ref="B1:B6">{"Tên hàng"; BYROW(A2:INDEX(A:A, COUNTA(A:A)), LAMBDA(ma, XLOOKUP(ma, Items!A:A, Items!B:B, "")))}</f>
        <v>Tên hàng</v>
      </c>
      <c r="C1" s="9" t="str">
        <f t="array" ref="C1:C6">{"Đơn vị tính"; BYROW(A2:INDEX(A:A, COUNTA(A:A)), LAMBDA(ma, XLOOKUP(ma, Items!A:A, Items!D:D, "")))}</f>
        <v>Đơn vị tính</v>
      </c>
      <c r="D1" s="9" t="str">
        <f t="array" ref="D1:D6">{"Tổng Nhập"; BYROW(A2:INDEX(A:A, COUNTA(A:A)), LAMBDA(ma, SUMIF(StockIn!C:C, ma, StockIn!D:D)))}</f>
        <v>Tổng Nhập</v>
      </c>
      <c r="E1" s="9" t="str">
        <f t="array" ref="E1:E6">{"Tổng Xuất"; BYROW(A2:INDEX(A:A, COUNTA(A:A)), LAMBDA(ma, SUMIF(StockOut!C:C, ma, StockOut!D:D)))}</f>
        <v>Tổng Xuất</v>
      </c>
      <c r="F1" s="9" t="str">
        <f t="array" ref="F1:F6">{"Tổng Điều Chỉnh"; BYROW(A2:INDEX(A:A, COUNTA(A:A)), LAMBDA(ma, SUMIF(AdjustmentLog!B:B, ma, AdjustmentLog!D:D)))}</f>
        <v>Tổng Điều Chỉnh</v>
      </c>
      <c r="G1" s="9" t="str">
        <f t="array" ref="G1:G6">{"Tồn Hiện Tại"; BYROW(A2:INDEX(A:A, COUNTA(A:A)), LAMBDA(ma, INDEX(D2:D1000, ROW(ma)-1) - INDEX(E2:E1000, ROW(ma)-1) + INDEX(F2:F1000, ROW(ma)-1)))}</f>
        <v>Tồn Hiện Tại</v>
      </c>
      <c r="H1" s="1" t="s">
        <v>4</v>
      </c>
    </row>
    <row r="2">
      <c r="A2" s="9" t="str">
        <f>IFERROR(__xludf.DUMMYFUNCTION("""COMPUTED_VALUE"""),"H1")</f>
        <v>H1</v>
      </c>
      <c r="B2" s="9" t="s">
        <v>7</v>
      </c>
      <c r="C2" s="9" t="s">
        <v>9</v>
      </c>
      <c r="D2" s="9">
        <v>7512.0</v>
      </c>
      <c r="E2" s="9">
        <v>6003.0</v>
      </c>
      <c r="F2" s="9">
        <v>-42.0</v>
      </c>
      <c r="G2" s="9">
        <v>1467.0</v>
      </c>
      <c r="H2" s="1">
        <v>1000.0</v>
      </c>
    </row>
    <row r="3">
      <c r="A3" s="9" t="str">
        <f>IFERROR(__xludf.DUMMYFUNCTION("""COMPUTED_VALUE"""),"H2")</f>
        <v>H2</v>
      </c>
      <c r="B3" s="9" t="s">
        <v>12</v>
      </c>
      <c r="C3" s="9" t="s">
        <v>13</v>
      </c>
      <c r="D3" s="9">
        <v>2001.0</v>
      </c>
      <c r="E3" s="9">
        <v>1038.0</v>
      </c>
      <c r="F3" s="9">
        <v>-11.0</v>
      </c>
      <c r="G3" s="9">
        <v>952.0</v>
      </c>
      <c r="H3" s="1">
        <v>300.0</v>
      </c>
    </row>
    <row r="4">
      <c r="A4" s="9" t="str">
        <f>IFERROR(__xludf.DUMMYFUNCTION("""COMPUTED_VALUE"""),"H3")</f>
        <v>H3</v>
      </c>
      <c r="B4" s="9" t="s">
        <v>15</v>
      </c>
      <c r="C4" s="9" t="s">
        <v>13</v>
      </c>
      <c r="D4" s="9">
        <v>2004.0</v>
      </c>
      <c r="E4" s="9">
        <v>905.0</v>
      </c>
      <c r="F4" s="9">
        <v>17.0</v>
      </c>
      <c r="G4" s="9">
        <v>1116.0</v>
      </c>
      <c r="H4" s="1">
        <v>200.0</v>
      </c>
    </row>
    <row r="5">
      <c r="A5" s="9" t="str">
        <f>IFERROR(__xludf.DUMMYFUNCTION("""COMPUTED_VALUE"""),"H4")</f>
        <v>H4</v>
      </c>
      <c r="B5" s="9" t="s">
        <v>18</v>
      </c>
      <c r="C5" s="9" t="s">
        <v>20</v>
      </c>
      <c r="D5" s="9">
        <v>1604.0</v>
      </c>
      <c r="E5" s="9">
        <v>80.0</v>
      </c>
      <c r="F5" s="9">
        <v>-11.0</v>
      </c>
      <c r="G5" s="9">
        <v>1513.0</v>
      </c>
      <c r="H5" s="1">
        <v>40.0</v>
      </c>
    </row>
    <row r="6">
      <c r="A6" s="9" t="str">
        <f>IFERROR(__xludf.DUMMYFUNCTION("""COMPUTED_VALUE"""),"H5")</f>
        <v>H5</v>
      </c>
      <c r="B6" s="9" t="s">
        <v>22</v>
      </c>
      <c r="C6" s="9" t="s">
        <v>13</v>
      </c>
      <c r="D6" s="9">
        <v>2090.0</v>
      </c>
      <c r="E6" s="9">
        <v>335.0</v>
      </c>
      <c r="F6" s="9">
        <v>5.0</v>
      </c>
      <c r="G6" s="9">
        <v>1760.0</v>
      </c>
      <c r="H6" s="2">
        <v>50.0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0"/>
    <col customWidth="1" min="5" max="5" width="14.0"/>
  </cols>
  <sheetData>
    <row r="1">
      <c r="A1" s="9" t="str">
        <f>IFERROR(__xludf.DUMMYFUNCTION("QUERY(StockBalance!A1:H1000, ""SELECT Col1, Col2, Col3, Col7, Col8 WHERE Col1 IS NOT NULL AND Col1 &lt;&gt; 'Mã hàng' AND Col7 &lt;= Col8"", 1)"),"Mã hàng")</f>
        <v>Mã hàng</v>
      </c>
      <c r="B1" s="9" t="str">
        <f>IFERROR(__xludf.DUMMYFUNCTION("""COMPUTED_VALUE"""),"Tên hàng")</f>
        <v>Tên hàng</v>
      </c>
      <c r="C1" s="9" t="str">
        <f>IFERROR(__xludf.DUMMYFUNCTION("""COMPUTED_VALUE"""),"Đơn vị tính")</f>
        <v>Đơn vị tính</v>
      </c>
      <c r="D1" s="9" t="str">
        <f>IFERROR(__xludf.DUMMYFUNCTION("""COMPUTED_VALUE"""),"Tồn Hiện Tại")</f>
        <v>Tồn Hiện Tại</v>
      </c>
      <c r="E1" s="9" t="str">
        <f>IFERROR(__xludf.DUMMYFUNCTION("""COMPUTED_VALUE"""),"Tồn tối thiểu")</f>
        <v>Tồn tối thiểu</v>
      </c>
      <c r="F1" s="1"/>
    </row>
    <row r="2">
      <c r="F2" s="1"/>
    </row>
    <row r="3">
      <c r="F3" s="1"/>
    </row>
    <row r="4">
      <c r="F4" s="1"/>
    </row>
    <row r="5">
      <c r="F5" s="1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3" max="3" width="29.0"/>
  </cols>
  <sheetData>
    <row r="2">
      <c r="A2" s="10" t="s">
        <v>131</v>
      </c>
      <c r="B2" s="10"/>
      <c r="C2" s="10" t="s">
        <v>132</v>
      </c>
    </row>
    <row r="3">
      <c r="A3" s="11">
        <f>COUNTA(Items!A2:A1000)</f>
        <v>5</v>
      </c>
      <c r="B3" s="11"/>
      <c r="C3" s="11">
        <f>IF(LowStockAlert!A2 = "", 0, COUNTA(LowStockAlert!A2:A1000))</f>
        <v>0</v>
      </c>
    </row>
    <row r="6">
      <c r="A6" s="9" t="str">
        <f>IFERROR(__xludf.DUMMYFUNCTION("QUERY(StockBalance!A1:G1000, ""SELECT Col2, Col7 WHERE Col1 IS NOT NULL AND Col1 &lt;&gt; 'Item ID' ORDER BY Col7 ASC LIMIT 10"", 1)"),"Tên hàng")</f>
        <v>Tên hàng</v>
      </c>
      <c r="B6" s="9" t="str">
        <f>IFERROR(__xludf.DUMMYFUNCTION("""COMPUTED_VALUE"""),"Tồn Hiện Tại")</f>
        <v>Tồn Hiện Tại</v>
      </c>
    </row>
    <row r="7">
      <c r="A7" s="9" t="str">
        <f>IFERROR(__xludf.DUMMYFUNCTION("""COMPUTED_VALUE"""),"Viết bi")</f>
        <v>Viết bi</v>
      </c>
      <c r="B7" s="9">
        <f>IFERROR(__xludf.DUMMYFUNCTION("""COMPUTED_VALUE"""),952.0)</f>
        <v>952</v>
      </c>
    </row>
    <row r="8">
      <c r="A8" s="9" t="str">
        <f>IFERROR(__xludf.DUMMYFUNCTION("""COMPUTED_VALUE"""),"Áo công ty")</f>
        <v>Áo công ty</v>
      </c>
      <c r="B8" s="9">
        <f>IFERROR(__xludf.DUMMYFUNCTION("""COMPUTED_VALUE"""),1116.0)</f>
        <v>1116</v>
      </c>
    </row>
    <row r="9">
      <c r="A9" s="9" t="str">
        <f>IFERROR(__xludf.DUMMYFUNCTION("""COMPUTED_VALUE"""),"Giấy A4")</f>
        <v>Giấy A4</v>
      </c>
      <c r="B9" s="9">
        <f>IFERROR(__xludf.DUMMYFUNCTION("""COMPUTED_VALUE"""),1467.0)</f>
        <v>1467</v>
      </c>
    </row>
    <row r="10">
      <c r="A10" s="9" t="str">
        <f>IFERROR(__xludf.DUMMYFUNCTION("""COMPUTED_VALUE"""),"Khẩu trang")</f>
        <v>Khẩu trang</v>
      </c>
      <c r="B10" s="9">
        <f>IFERROR(__xludf.DUMMYFUNCTION("""COMPUTED_VALUE"""),1513.0)</f>
        <v>1513</v>
      </c>
    </row>
    <row r="11">
      <c r="A11" s="9" t="str">
        <f>IFERROR(__xludf.DUMMYFUNCTION("""COMPUTED_VALUE"""),"Bàn phím máy tính")</f>
        <v>Bàn phím máy tính</v>
      </c>
      <c r="B11" s="9">
        <f>IFERROR(__xludf.DUMMYFUNCTION("""COMPUTED_VALUE"""),1760.0)</f>
        <v>1760</v>
      </c>
    </row>
  </sheetData>
  <drawing r:id="rId1"/>
</worksheet>
</file>